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46" i="1" l="1"/>
  <c r="M47" i="1"/>
  <c r="O46" i="1"/>
  <c r="N46" i="1"/>
  <c r="G47" i="1"/>
  <c r="M46" i="1"/>
  <c r="I46" i="1"/>
  <c r="P44" i="1"/>
  <c r="O44" i="1"/>
  <c r="N44" i="1"/>
  <c r="M44" i="1"/>
  <c r="I44" i="1"/>
  <c r="M39" i="1"/>
  <c r="M6" i="1"/>
  <c r="Q6" i="1" s="1"/>
  <c r="R6" i="1" s="1"/>
  <c r="N6" i="1"/>
  <c r="P6" i="1"/>
  <c r="M7" i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N5" i="1"/>
  <c r="M5" i="1"/>
  <c r="Q5" i="1" s="1"/>
  <c r="R5" i="1" s="1"/>
  <c r="P5" i="1"/>
  <c r="R3" i="1"/>
  <c r="P4" i="1"/>
  <c r="Q4" i="1" s="1"/>
  <c r="R4" i="1" s="1"/>
  <c r="N4" i="1"/>
  <c r="M4" i="1"/>
  <c r="H11" i="1"/>
  <c r="H10" i="1"/>
  <c r="I15" i="1"/>
  <c r="I21" i="1"/>
  <c r="I27" i="1"/>
  <c r="I33" i="1"/>
  <c r="I39" i="1"/>
  <c r="I9" i="1"/>
  <c r="H9" i="1"/>
  <c r="H6" i="1"/>
  <c r="H7" i="1" s="1"/>
  <c r="H8" i="1" s="1"/>
  <c r="H5" i="1"/>
  <c r="H4" i="1"/>
  <c r="K4" i="1"/>
  <c r="L4" i="1" s="1"/>
  <c r="J5" i="1" s="1"/>
  <c r="K5" i="1" s="1"/>
  <c r="L5" i="1" s="1"/>
  <c r="J4" i="1"/>
  <c r="L3" i="1"/>
  <c r="G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5" i="1"/>
  <c r="G6" i="1"/>
  <c r="G7" i="1"/>
  <c r="G8" i="1"/>
  <c r="G9" i="1"/>
  <c r="C12" i="1"/>
  <c r="B12" i="1"/>
  <c r="H44" i="1" l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P7" i="1"/>
  <c r="Q7" i="1" s="1"/>
  <c r="R7" i="1"/>
  <c r="J6" i="1"/>
  <c r="F35" i="1"/>
  <c r="F36" i="1" s="1"/>
  <c r="F37" i="1" s="1"/>
  <c r="F38" i="1" s="1"/>
  <c r="F39" i="1" s="1"/>
  <c r="F40" i="1" s="1"/>
  <c r="F41" i="1" s="1"/>
  <c r="F42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5" i="1"/>
  <c r="F4" i="1"/>
  <c r="C10" i="1"/>
  <c r="C8" i="1"/>
  <c r="B8" i="1"/>
  <c r="K6" i="1" l="1"/>
  <c r="L6" i="1" s="1"/>
  <c r="H46" i="1"/>
  <c r="P8" i="1"/>
  <c r="Q8" i="1" s="1"/>
  <c r="R8" i="1" s="1"/>
  <c r="J7" i="1"/>
  <c r="K7" i="1" s="1"/>
  <c r="L7" i="1" s="1"/>
  <c r="P9" i="1" l="1"/>
  <c r="Q9" i="1" s="1"/>
  <c r="R9" i="1" s="1"/>
  <c r="J8" i="1"/>
  <c r="K8" i="1" s="1"/>
  <c r="L8" i="1" s="1"/>
  <c r="P10" i="1" l="1"/>
  <c r="Q10" i="1" s="1"/>
  <c r="R10" i="1" s="1"/>
  <c r="J9" i="1"/>
  <c r="K9" i="1" s="1"/>
  <c r="L9" i="1" s="1"/>
  <c r="P11" i="1" l="1"/>
  <c r="Q11" i="1" s="1"/>
  <c r="R11" i="1" s="1"/>
  <c r="J10" i="1"/>
  <c r="K10" i="1" s="1"/>
  <c r="L10" i="1" s="1"/>
  <c r="P12" i="1" l="1"/>
  <c r="Q12" i="1" s="1"/>
  <c r="R12" i="1" s="1"/>
  <c r="J11" i="1"/>
  <c r="K11" i="1" s="1"/>
  <c r="L11" i="1" s="1"/>
  <c r="P13" i="1" l="1"/>
  <c r="Q13" i="1" s="1"/>
  <c r="R13" i="1" s="1"/>
  <c r="J12" i="1"/>
  <c r="K12" i="1" s="1"/>
  <c r="L12" i="1" s="1"/>
  <c r="P14" i="1" l="1"/>
  <c r="Q14" i="1" s="1"/>
  <c r="R14" i="1" s="1"/>
  <c r="J13" i="1"/>
  <c r="K13" i="1" s="1"/>
  <c r="L13" i="1" s="1"/>
  <c r="P15" i="1" l="1"/>
  <c r="Q15" i="1" s="1"/>
  <c r="R15" i="1" s="1"/>
  <c r="J14" i="1"/>
  <c r="K14" i="1" s="1"/>
  <c r="L14" i="1" s="1"/>
  <c r="P16" i="1" l="1"/>
  <c r="Q16" i="1" s="1"/>
  <c r="R16" i="1" s="1"/>
  <c r="J15" i="1"/>
  <c r="K15" i="1" s="1"/>
  <c r="L15" i="1" s="1"/>
  <c r="P17" i="1" l="1"/>
  <c r="Q17" i="1" s="1"/>
  <c r="R17" i="1" s="1"/>
  <c r="J16" i="1"/>
  <c r="K16" i="1" s="1"/>
  <c r="L16" i="1" s="1"/>
  <c r="P18" i="1" l="1"/>
  <c r="Q18" i="1" s="1"/>
  <c r="R18" i="1" s="1"/>
  <c r="J17" i="1"/>
  <c r="K17" i="1" s="1"/>
  <c r="L17" i="1" s="1"/>
  <c r="P19" i="1" l="1"/>
  <c r="Q19" i="1" s="1"/>
  <c r="R19" i="1" s="1"/>
  <c r="J18" i="1"/>
  <c r="K18" i="1" s="1"/>
  <c r="L18" i="1" s="1"/>
  <c r="P20" i="1" l="1"/>
  <c r="Q20" i="1" s="1"/>
  <c r="R20" i="1" s="1"/>
  <c r="J19" i="1"/>
  <c r="K19" i="1" s="1"/>
  <c r="L19" i="1" s="1"/>
  <c r="P21" i="1" l="1"/>
  <c r="Q21" i="1" s="1"/>
  <c r="R21" i="1" s="1"/>
  <c r="J20" i="1"/>
  <c r="K20" i="1" s="1"/>
  <c r="L20" i="1" s="1"/>
  <c r="P22" i="1" l="1"/>
  <c r="Q22" i="1" s="1"/>
  <c r="R22" i="1" s="1"/>
  <c r="J21" i="1"/>
  <c r="K21" i="1" s="1"/>
  <c r="L21" i="1" s="1"/>
  <c r="P23" i="1" l="1"/>
  <c r="Q23" i="1" s="1"/>
  <c r="R23" i="1" s="1"/>
  <c r="J22" i="1"/>
  <c r="K22" i="1" s="1"/>
  <c r="L22" i="1" s="1"/>
  <c r="P24" i="1" l="1"/>
  <c r="Q24" i="1" s="1"/>
  <c r="R24" i="1" s="1"/>
  <c r="J23" i="1"/>
  <c r="K23" i="1" s="1"/>
  <c r="L23" i="1" s="1"/>
  <c r="P25" i="1" l="1"/>
  <c r="Q25" i="1" s="1"/>
  <c r="R25" i="1" s="1"/>
  <c r="J24" i="1"/>
  <c r="K24" i="1" s="1"/>
  <c r="L24" i="1" s="1"/>
  <c r="P26" i="1" l="1"/>
  <c r="Q26" i="1" s="1"/>
  <c r="R26" i="1" s="1"/>
  <c r="J25" i="1"/>
  <c r="K25" i="1" s="1"/>
  <c r="L25" i="1" s="1"/>
  <c r="P27" i="1" l="1"/>
  <c r="Q27" i="1" s="1"/>
  <c r="R27" i="1" s="1"/>
  <c r="J26" i="1"/>
  <c r="K26" i="1" s="1"/>
  <c r="L26" i="1" s="1"/>
  <c r="P28" i="1" l="1"/>
  <c r="Q28" i="1" s="1"/>
  <c r="R28" i="1" s="1"/>
  <c r="J27" i="1"/>
  <c r="K27" i="1" s="1"/>
  <c r="L27" i="1" s="1"/>
  <c r="P29" i="1" l="1"/>
  <c r="Q29" i="1" s="1"/>
  <c r="R29" i="1" s="1"/>
  <c r="J28" i="1"/>
  <c r="K28" i="1" s="1"/>
  <c r="L28" i="1" s="1"/>
  <c r="P30" i="1" l="1"/>
  <c r="Q30" i="1" s="1"/>
  <c r="R30" i="1" s="1"/>
  <c r="J29" i="1"/>
  <c r="K29" i="1" s="1"/>
  <c r="L29" i="1" s="1"/>
  <c r="P31" i="1" l="1"/>
  <c r="Q31" i="1" s="1"/>
  <c r="R31" i="1" s="1"/>
  <c r="J30" i="1"/>
  <c r="K30" i="1" s="1"/>
  <c r="L30" i="1" s="1"/>
  <c r="P32" i="1" l="1"/>
  <c r="Q32" i="1" s="1"/>
  <c r="R32" i="1" s="1"/>
  <c r="J31" i="1"/>
  <c r="K31" i="1" s="1"/>
  <c r="L31" i="1" s="1"/>
  <c r="P33" i="1" l="1"/>
  <c r="Q33" i="1" s="1"/>
  <c r="R33" i="1" s="1"/>
  <c r="J32" i="1"/>
  <c r="K32" i="1" s="1"/>
  <c r="L32" i="1" s="1"/>
  <c r="P34" i="1" l="1"/>
  <c r="Q34" i="1" s="1"/>
  <c r="R34" i="1" s="1"/>
  <c r="J33" i="1"/>
  <c r="K33" i="1" s="1"/>
  <c r="L33" i="1" s="1"/>
  <c r="P35" i="1" l="1"/>
  <c r="Q35" i="1" s="1"/>
  <c r="R35" i="1" s="1"/>
  <c r="J34" i="1"/>
  <c r="K34" i="1" s="1"/>
  <c r="L34" i="1" s="1"/>
  <c r="P36" i="1" l="1"/>
  <c r="Q36" i="1" s="1"/>
  <c r="R36" i="1" s="1"/>
  <c r="J35" i="1"/>
  <c r="K35" i="1" s="1"/>
  <c r="L35" i="1" s="1"/>
  <c r="P37" i="1" l="1"/>
  <c r="Q37" i="1" s="1"/>
  <c r="R37" i="1" s="1"/>
  <c r="J36" i="1"/>
  <c r="K36" i="1" s="1"/>
  <c r="L36" i="1" s="1"/>
  <c r="P38" i="1" l="1"/>
  <c r="Q38" i="1" s="1"/>
  <c r="R38" i="1" s="1"/>
  <c r="J37" i="1"/>
  <c r="K37" i="1" s="1"/>
  <c r="L37" i="1" s="1"/>
  <c r="P39" i="1" l="1"/>
  <c r="Q39" i="1" s="1"/>
  <c r="R39" i="1" s="1"/>
  <c r="J38" i="1"/>
  <c r="K38" i="1" s="1"/>
  <c r="L38" i="1" s="1"/>
  <c r="J39" i="1" l="1"/>
  <c r="K39" i="1" s="1"/>
  <c r="L39" i="1" s="1"/>
  <c r="J40" i="1" l="1"/>
  <c r="K40" i="1" s="1"/>
  <c r="L40" i="1" s="1"/>
  <c r="G41" i="1" l="1"/>
  <c r="G44" i="1" s="1"/>
  <c r="J41" i="1"/>
  <c r="K41" i="1" l="1"/>
  <c r="L41" i="1" s="1"/>
  <c r="J44" i="1"/>
</calcChain>
</file>

<file path=xl/sharedStrings.xml><?xml version="1.0" encoding="utf-8"?>
<sst xmlns="http://schemas.openxmlformats.org/spreadsheetml/2006/main" count="31" uniqueCount="21">
  <si>
    <t>El trabajo de Campo se tomo con un Hombre Joven, de edad promedio de 23 años, con creditos expuestos por las siguientes entidades financieras.</t>
  </si>
  <si>
    <t>DAVIVIENDA</t>
  </si>
  <si>
    <t>TIPO DE CREDITO</t>
  </si>
  <si>
    <t>PERIODO MESES</t>
  </si>
  <si>
    <t>TASA INTERES E.A.</t>
  </si>
  <si>
    <t>TASA MES VENCIDO</t>
  </si>
  <si>
    <t>CUOTA SEGURO</t>
  </si>
  <si>
    <t>PRESTAMO</t>
  </si>
  <si>
    <t>BANCOLOMBIA</t>
  </si>
  <si>
    <t>CREDITO FIJO</t>
  </si>
  <si>
    <t>CREDIEXPRESS FIJO</t>
  </si>
  <si>
    <t>No.</t>
  </si>
  <si>
    <t>ABONOS</t>
  </si>
  <si>
    <t>300.000 cada 6 meses</t>
  </si>
  <si>
    <t>100.000 anual, dos años</t>
  </si>
  <si>
    <t>CUOTA</t>
  </si>
  <si>
    <t>INTERESES</t>
  </si>
  <si>
    <t>ABONO A K</t>
  </si>
  <si>
    <t>SALDO</t>
  </si>
  <si>
    <t>SEGURO</t>
  </si>
  <si>
    <t>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</si>
</sst>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_);[Red]\(&quot;$&quot;\ #,##0\)"/>
    <numFmt numFmtId="8" formatCode="&quot;$&quot;\ #,##0.00_);[Red]\(&quot;$&quot;\ #,##0.00\)"/>
    <numFmt numFmtId="164" formatCode="&quot;$&quot;\ #,##0.00"/>
    <numFmt numFmtId="165" formatCode="&quot;$&quot;\ 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8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0" fontId="0" fillId="0" borderId="1" xfId="0" applyNumberFormat="1" applyBorder="1"/>
    <xf numFmtId="9" fontId="0" fillId="0" borderId="1" xfId="0" applyNumberFormat="1" applyBorder="1"/>
    <xf numFmtId="8" fontId="1" fillId="0" borderId="1" xfId="0" applyNumberFormat="1" applyFont="1" applyBorder="1"/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6" fontId="0" fillId="0" borderId="1" xfId="0" applyNumberFormat="1" applyBorder="1"/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/>
    <xf numFmtId="165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topLeftCell="F33" zoomScale="140" zoomScaleNormal="140" workbookViewId="0">
      <selection activeCell="G46" sqref="G46"/>
    </sheetView>
  </sheetViews>
  <sheetFormatPr baseColWidth="10" defaultRowHeight="15" x14ac:dyDescent="0.25"/>
  <cols>
    <col min="1" max="1" width="21.28515625" customWidth="1"/>
    <col min="2" max="2" width="20.42578125" customWidth="1"/>
    <col min="3" max="3" width="21" customWidth="1"/>
    <col min="5" max="5" width="1.7109375" customWidth="1"/>
    <col min="6" max="6" width="4.140625" style="1" bestFit="1" customWidth="1"/>
    <col min="7" max="7" width="12.28515625" bestFit="1" customWidth="1"/>
    <col min="9" max="9" width="12.28515625" customWidth="1"/>
    <col min="10" max="11" width="12.28515625" bestFit="1" customWidth="1"/>
    <col min="12" max="12" width="13.85546875" bestFit="1" customWidth="1"/>
    <col min="13" max="13" width="12.28515625" bestFit="1" customWidth="1"/>
    <col min="15" max="15" width="12.5703125" customWidth="1"/>
    <col min="16" max="16" width="13" customWidth="1"/>
    <col min="17" max="17" width="12.28515625" bestFit="1" customWidth="1"/>
    <col min="18" max="18" width="13.140625" bestFit="1" customWidth="1"/>
  </cols>
  <sheetData>
    <row r="1" spans="1:18" ht="45.75" customHeight="1" x14ac:dyDescent="0.25">
      <c r="A1" s="12" t="s">
        <v>0</v>
      </c>
      <c r="B1" s="12"/>
      <c r="C1" s="12"/>
      <c r="F1" s="14" t="s">
        <v>11</v>
      </c>
      <c r="G1" s="13" t="s">
        <v>1</v>
      </c>
      <c r="H1" s="13"/>
      <c r="I1" s="13"/>
      <c r="J1" s="13"/>
      <c r="K1" s="13"/>
      <c r="L1" s="13"/>
      <c r="M1" s="13" t="s">
        <v>8</v>
      </c>
      <c r="N1" s="13"/>
      <c r="O1" s="13"/>
      <c r="P1" s="13"/>
      <c r="Q1" s="13"/>
      <c r="R1" s="13"/>
    </row>
    <row r="2" spans="1:18" x14ac:dyDescent="0.25">
      <c r="F2" s="14"/>
      <c r="G2" s="8" t="s">
        <v>15</v>
      </c>
      <c r="H2" s="8" t="s">
        <v>19</v>
      </c>
      <c r="I2" s="8" t="s">
        <v>12</v>
      </c>
      <c r="J2" s="8" t="s">
        <v>16</v>
      </c>
      <c r="K2" s="8" t="s">
        <v>17</v>
      </c>
      <c r="L2" s="8" t="s">
        <v>18</v>
      </c>
      <c r="M2" s="8" t="s">
        <v>15</v>
      </c>
      <c r="N2" s="8" t="s">
        <v>19</v>
      </c>
      <c r="O2" s="8" t="s">
        <v>12</v>
      </c>
      <c r="P2" s="8" t="s">
        <v>16</v>
      </c>
      <c r="Q2" s="8" t="s">
        <v>17</v>
      </c>
      <c r="R2" s="8" t="s">
        <v>18</v>
      </c>
    </row>
    <row r="3" spans="1:18" x14ac:dyDescent="0.25">
      <c r="F3" s="6">
        <v>0</v>
      </c>
      <c r="G3" s="2"/>
      <c r="H3" s="2"/>
      <c r="I3" s="2"/>
      <c r="J3" s="2"/>
      <c r="K3" s="2"/>
      <c r="L3" s="3">
        <f>B10</f>
        <v>5000000</v>
      </c>
      <c r="M3" s="2"/>
      <c r="N3" s="2"/>
      <c r="O3" s="2"/>
      <c r="P3" s="2"/>
      <c r="Q3" s="2"/>
      <c r="R3" s="3">
        <f>C10</f>
        <v>5000000</v>
      </c>
    </row>
    <row r="4" spans="1:18" x14ac:dyDescent="0.25">
      <c r="A4" s="2"/>
      <c r="B4" s="7" t="s">
        <v>1</v>
      </c>
      <c r="C4" s="7" t="s">
        <v>8</v>
      </c>
      <c r="F4" s="6">
        <f>F3+1</f>
        <v>1</v>
      </c>
      <c r="G4" s="15">
        <f>-$B$12</f>
        <v>153039.29358662682</v>
      </c>
      <c r="H4" s="3">
        <f>B9</f>
        <v>10000</v>
      </c>
      <c r="I4" s="3"/>
      <c r="J4" s="3">
        <f>L3*$B$8</f>
        <v>113005.3481593718</v>
      </c>
      <c r="K4" s="3">
        <f>G4-J4+I4</f>
        <v>40033.945427255021</v>
      </c>
      <c r="L4" s="3">
        <f>L3-K4</f>
        <v>4959966.0545727452</v>
      </c>
      <c r="M4" s="3">
        <f>-$C$12</f>
        <v>137257.51223429351</v>
      </c>
      <c r="N4" s="3">
        <f>C9</f>
        <v>20441</v>
      </c>
      <c r="O4" s="3"/>
      <c r="P4" s="3">
        <f>R3*$C$8</f>
        <v>90437.912417553613</v>
      </c>
      <c r="Q4" s="3">
        <f>M4+O4-P4</f>
        <v>46819.599816739894</v>
      </c>
      <c r="R4" s="3">
        <f>R3-Q4</f>
        <v>4953180.4001832604</v>
      </c>
    </row>
    <row r="5" spans="1:18" x14ac:dyDescent="0.25">
      <c r="A5" s="2" t="s">
        <v>2</v>
      </c>
      <c r="B5" s="2" t="s">
        <v>10</v>
      </c>
      <c r="C5" s="2" t="s">
        <v>9</v>
      </c>
      <c r="F5" s="6">
        <f t="shared" ref="F5:F63" si="0">F4+1</f>
        <v>2</v>
      </c>
      <c r="G5" s="15">
        <f t="shared" ref="G5:G63" si="1">-$B$12</f>
        <v>153039.29358662682</v>
      </c>
      <c r="H5" s="3">
        <f>H4</f>
        <v>10000</v>
      </c>
      <c r="I5" s="3"/>
      <c r="J5" s="3">
        <f t="shared" ref="J5:J63" si="2">L4*$B$8</f>
        <v>112100.53817113176</v>
      </c>
      <c r="K5" s="3">
        <f t="shared" ref="K5:K63" si="3">G5-J5+I5</f>
        <v>40938.755415495063</v>
      </c>
      <c r="L5" s="3">
        <f t="shared" ref="L5:L63" si="4">L4-K5</f>
        <v>4919027.2991572497</v>
      </c>
      <c r="M5" s="3">
        <f>-$C$12</f>
        <v>137257.51223429351</v>
      </c>
      <c r="N5" s="3">
        <f>N4</f>
        <v>20441</v>
      </c>
      <c r="O5" s="3"/>
      <c r="P5" s="3">
        <f>R4*$C$8</f>
        <v>89591.059044023365</v>
      </c>
      <c r="Q5" s="3">
        <f>M5+O5-P5</f>
        <v>47666.453190270142</v>
      </c>
      <c r="R5" s="3">
        <f>R4-Q5</f>
        <v>4905513.9469929906</v>
      </c>
    </row>
    <row r="6" spans="1:18" x14ac:dyDescent="0.25">
      <c r="A6" s="2" t="s">
        <v>3</v>
      </c>
      <c r="B6" s="2">
        <v>60</v>
      </c>
      <c r="C6" s="2">
        <v>60</v>
      </c>
      <c r="F6" s="6">
        <f t="shared" si="0"/>
        <v>3</v>
      </c>
      <c r="G6" s="15">
        <f t="shared" si="1"/>
        <v>153039.29358662682</v>
      </c>
      <c r="H6" s="3">
        <f t="shared" ref="H6:H9" si="5">H5</f>
        <v>10000</v>
      </c>
      <c r="I6" s="3"/>
      <c r="J6" s="3">
        <f t="shared" si="2"/>
        <v>111175.27850934387</v>
      </c>
      <c r="K6" s="3">
        <f t="shared" si="3"/>
        <v>41864.015077282951</v>
      </c>
      <c r="L6" s="3">
        <f t="shared" si="4"/>
        <v>4877163.2840799671</v>
      </c>
      <c r="M6" s="3">
        <f t="shared" ref="M6:M63" si="6">-$C$12</f>
        <v>137257.51223429351</v>
      </c>
      <c r="N6" s="3">
        <f t="shared" ref="N6:N63" si="7">N5</f>
        <v>20441</v>
      </c>
      <c r="O6" s="3"/>
      <c r="P6" s="3">
        <f t="shared" ref="P6:P63" si="8">R5*$C$8</f>
        <v>88728.88814024796</v>
      </c>
      <c r="Q6" s="3">
        <f t="shared" ref="Q6:Q63" si="9">M6+O6-P6</f>
        <v>48528.624094045546</v>
      </c>
      <c r="R6" s="3">
        <f t="shared" ref="R6:R63" si="10">R5-Q6</f>
        <v>4856985.3228989448</v>
      </c>
    </row>
    <row r="7" spans="1:18" x14ac:dyDescent="0.25">
      <c r="A7" s="2" t="s">
        <v>4</v>
      </c>
      <c r="B7" s="9">
        <v>0.30759999999999998</v>
      </c>
      <c r="C7" s="10">
        <v>0.24</v>
      </c>
      <c r="F7" s="6">
        <f t="shared" si="0"/>
        <v>4</v>
      </c>
      <c r="G7" s="15">
        <f t="shared" si="1"/>
        <v>153039.29358662682</v>
      </c>
      <c r="H7" s="3">
        <f t="shared" si="5"/>
        <v>10000</v>
      </c>
      <c r="I7" s="3"/>
      <c r="J7" s="3">
        <f t="shared" si="2"/>
        <v>110229.10698951237</v>
      </c>
      <c r="K7" s="3">
        <f t="shared" si="3"/>
        <v>42810.186597114458</v>
      </c>
      <c r="L7" s="3">
        <f t="shared" si="4"/>
        <v>4834353.0974828526</v>
      </c>
      <c r="M7" s="3">
        <f t="shared" si="6"/>
        <v>137257.51223429351</v>
      </c>
      <c r="N7" s="3">
        <f t="shared" si="7"/>
        <v>20441</v>
      </c>
      <c r="O7" s="3"/>
      <c r="P7" s="3">
        <f t="shared" si="8"/>
        <v>87851.122649135621</v>
      </c>
      <c r="Q7" s="3">
        <f t="shared" si="9"/>
        <v>49406.389585157885</v>
      </c>
      <c r="R7" s="3">
        <f t="shared" si="10"/>
        <v>4807578.933313787</v>
      </c>
    </row>
    <row r="8" spans="1:18" x14ac:dyDescent="0.25">
      <c r="A8" s="2" t="s">
        <v>5</v>
      </c>
      <c r="B8" s="9">
        <f>(B7+1)^(1/12)-1</f>
        <v>2.260106963187436E-2</v>
      </c>
      <c r="C8" s="9">
        <f>(C7+1)^(1/12)-1</f>
        <v>1.8087582483510722E-2</v>
      </c>
      <c r="F8" s="6">
        <f t="shared" si="0"/>
        <v>5</v>
      </c>
      <c r="G8" s="15">
        <f t="shared" si="1"/>
        <v>153039.29358662682</v>
      </c>
      <c r="H8" s="3">
        <f t="shared" si="5"/>
        <v>10000</v>
      </c>
      <c r="I8" s="3"/>
      <c r="J8" s="3">
        <f t="shared" si="2"/>
        <v>109261.55098127745</v>
      </c>
      <c r="K8" s="3">
        <f t="shared" si="3"/>
        <v>43777.742605349369</v>
      </c>
      <c r="L8" s="3">
        <f t="shared" si="4"/>
        <v>4790575.3548775036</v>
      </c>
      <c r="M8" s="3">
        <f t="shared" si="6"/>
        <v>137257.51223429351</v>
      </c>
      <c r="N8" s="3">
        <f t="shared" si="7"/>
        <v>20441</v>
      </c>
      <c r="O8" s="3"/>
      <c r="P8" s="3">
        <f t="shared" si="8"/>
        <v>86957.480502301623</v>
      </c>
      <c r="Q8" s="3">
        <f t="shared" si="9"/>
        <v>50300.031731991883</v>
      </c>
      <c r="R8" s="3">
        <f t="shared" si="10"/>
        <v>4757278.901581795</v>
      </c>
    </row>
    <row r="9" spans="1:18" x14ac:dyDescent="0.25">
      <c r="A9" s="2" t="s">
        <v>6</v>
      </c>
      <c r="B9" s="3">
        <v>10000</v>
      </c>
      <c r="C9" s="3">
        <v>20441</v>
      </c>
      <c r="F9" s="6">
        <f t="shared" si="0"/>
        <v>6</v>
      </c>
      <c r="G9" s="15">
        <f t="shared" si="1"/>
        <v>153039.29358662682</v>
      </c>
      <c r="H9" s="3">
        <f t="shared" si="5"/>
        <v>10000</v>
      </c>
      <c r="I9" s="3">
        <f>300000</f>
        <v>300000</v>
      </c>
      <c r="J9" s="3">
        <f t="shared" si="2"/>
        <v>108272.12717232769</v>
      </c>
      <c r="K9" s="3">
        <f t="shared" si="3"/>
        <v>344767.16641429916</v>
      </c>
      <c r="L9" s="3">
        <f t="shared" si="4"/>
        <v>4445808.1884632045</v>
      </c>
      <c r="M9" s="3">
        <f t="shared" si="6"/>
        <v>137257.51223429351</v>
      </c>
      <c r="N9" s="3">
        <f t="shared" si="7"/>
        <v>20441</v>
      </c>
      <c r="O9" s="3"/>
      <c r="P9" s="3">
        <f t="shared" si="8"/>
        <v>86047.674529426004</v>
      </c>
      <c r="Q9" s="3">
        <f t="shared" si="9"/>
        <v>51209.837704867503</v>
      </c>
      <c r="R9" s="3">
        <f t="shared" si="10"/>
        <v>4706069.0638769278</v>
      </c>
    </row>
    <row r="10" spans="1:18" x14ac:dyDescent="0.25">
      <c r="A10" s="2" t="s">
        <v>7</v>
      </c>
      <c r="B10" s="3">
        <v>5000000</v>
      </c>
      <c r="C10" s="3">
        <f>B10</f>
        <v>5000000</v>
      </c>
      <c r="F10" s="6">
        <f t="shared" si="0"/>
        <v>7</v>
      </c>
      <c r="G10" s="15">
        <f t="shared" si="1"/>
        <v>153039.29358662682</v>
      </c>
      <c r="H10" s="3">
        <f>H9</f>
        <v>10000</v>
      </c>
      <c r="I10" s="3"/>
      <c r="J10" s="3">
        <f t="shared" si="2"/>
        <v>100480.02043741409</v>
      </c>
      <c r="K10" s="3">
        <f t="shared" si="3"/>
        <v>52559.273149212735</v>
      </c>
      <c r="L10" s="3">
        <f t="shared" si="4"/>
        <v>4393248.9153139917</v>
      </c>
      <c r="M10" s="3">
        <f t="shared" si="6"/>
        <v>137257.51223429351</v>
      </c>
      <c r="N10" s="3">
        <f t="shared" si="7"/>
        <v>20441</v>
      </c>
      <c r="O10" s="3"/>
      <c r="P10" s="3">
        <f t="shared" si="8"/>
        <v>85121.412365972021</v>
      </c>
      <c r="Q10" s="3">
        <f t="shared" si="9"/>
        <v>52136.099868321486</v>
      </c>
      <c r="R10" s="3">
        <f t="shared" si="10"/>
        <v>4653932.964008606</v>
      </c>
    </row>
    <row r="11" spans="1:18" x14ac:dyDescent="0.25">
      <c r="A11" s="2" t="s">
        <v>12</v>
      </c>
      <c r="B11" s="2" t="s">
        <v>13</v>
      </c>
      <c r="C11" s="2" t="s">
        <v>14</v>
      </c>
      <c r="F11" s="6">
        <f t="shared" si="0"/>
        <v>8</v>
      </c>
      <c r="G11" s="15">
        <f t="shared" si="1"/>
        <v>153039.29358662682</v>
      </c>
      <c r="H11" s="3">
        <f t="shared" ref="H11:H63" si="11">H10</f>
        <v>10000</v>
      </c>
      <c r="I11" s="3"/>
      <c r="J11" s="3">
        <f t="shared" si="2"/>
        <v>99292.124645168034</v>
      </c>
      <c r="K11" s="3">
        <f t="shared" si="3"/>
        <v>53747.168941458789</v>
      </c>
      <c r="L11" s="3">
        <f t="shared" si="4"/>
        <v>4339501.746372533</v>
      </c>
      <c r="M11" s="3">
        <f t="shared" si="6"/>
        <v>137257.51223429351</v>
      </c>
      <c r="N11" s="3">
        <f t="shared" si="7"/>
        <v>20441</v>
      </c>
      <c r="O11" s="3"/>
      <c r="P11" s="3">
        <f t="shared" si="8"/>
        <v>84178.396359235194</v>
      </c>
      <c r="Q11" s="3">
        <f t="shared" si="9"/>
        <v>53079.115875058313</v>
      </c>
      <c r="R11" s="3">
        <f t="shared" si="10"/>
        <v>4600853.8481335482</v>
      </c>
    </row>
    <row r="12" spans="1:18" x14ac:dyDescent="0.25">
      <c r="A12" s="2" t="s">
        <v>15</v>
      </c>
      <c r="B12" s="5">
        <f>PMT(B8,B6,B10)</f>
        <v>-153039.29358662682</v>
      </c>
      <c r="C12" s="5">
        <f>PMT(C8,C6,C10)</f>
        <v>-137257.51223429351</v>
      </c>
      <c r="F12" s="6">
        <f t="shared" si="0"/>
        <v>9</v>
      </c>
      <c r="G12" s="15">
        <f t="shared" si="1"/>
        <v>153039.29358662682</v>
      </c>
      <c r="H12" s="3">
        <f t="shared" si="11"/>
        <v>10000</v>
      </c>
      <c r="I12" s="3"/>
      <c r="J12" s="3">
        <f t="shared" si="2"/>
        <v>98077.381137406002</v>
      </c>
      <c r="K12" s="3">
        <f t="shared" si="3"/>
        <v>54961.912449220821</v>
      </c>
      <c r="L12" s="3">
        <f t="shared" si="4"/>
        <v>4284539.8339233119</v>
      </c>
      <c r="M12" s="3">
        <f t="shared" si="6"/>
        <v>137257.51223429351</v>
      </c>
      <c r="N12" s="3">
        <f t="shared" si="7"/>
        <v>20441</v>
      </c>
      <c r="O12" s="3"/>
      <c r="P12" s="3">
        <f t="shared" si="8"/>
        <v>83218.323472693271</v>
      </c>
      <c r="Q12" s="3">
        <f t="shared" si="9"/>
        <v>54039.188761600235</v>
      </c>
      <c r="R12" s="3">
        <f t="shared" si="10"/>
        <v>4546814.6593719479</v>
      </c>
    </row>
    <row r="13" spans="1:18" x14ac:dyDescent="0.25">
      <c r="A13" s="2"/>
      <c r="B13" s="5"/>
      <c r="C13" s="2"/>
      <c r="F13" s="6">
        <f t="shared" si="0"/>
        <v>10</v>
      </c>
      <c r="G13" s="15">
        <f t="shared" si="1"/>
        <v>153039.29358662682</v>
      </c>
      <c r="H13" s="3">
        <f t="shared" si="11"/>
        <v>10000</v>
      </c>
      <c r="I13" s="3"/>
      <c r="J13" s="3">
        <f t="shared" si="2"/>
        <v>96835.183127040174</v>
      </c>
      <c r="K13" s="3">
        <f t="shared" si="3"/>
        <v>56204.110459586649</v>
      </c>
      <c r="L13" s="3">
        <f t="shared" si="4"/>
        <v>4228335.7234637253</v>
      </c>
      <c r="M13" s="3">
        <f t="shared" si="6"/>
        <v>137257.51223429351</v>
      </c>
      <c r="N13" s="3">
        <f t="shared" si="7"/>
        <v>20441</v>
      </c>
      <c r="O13" s="3"/>
      <c r="P13" s="3">
        <f t="shared" si="8"/>
        <v>82240.88518862582</v>
      </c>
      <c r="Q13" s="3">
        <f t="shared" si="9"/>
        <v>55016.627045667687</v>
      </c>
      <c r="R13" s="3">
        <f t="shared" si="10"/>
        <v>4491798.0323262801</v>
      </c>
    </row>
    <row r="14" spans="1:18" x14ac:dyDescent="0.25">
      <c r="A14" s="2"/>
      <c r="B14" s="4"/>
      <c r="C14" s="2"/>
      <c r="F14" s="6">
        <f t="shared" si="0"/>
        <v>11</v>
      </c>
      <c r="G14" s="15">
        <f t="shared" si="1"/>
        <v>153039.29358662682</v>
      </c>
      <c r="H14" s="3">
        <f t="shared" si="11"/>
        <v>10000</v>
      </c>
      <c r="I14" s="3"/>
      <c r="J14" s="3">
        <f t="shared" si="2"/>
        <v>95564.910112945508</v>
      </c>
      <c r="K14" s="3">
        <f t="shared" si="3"/>
        <v>57474.383473681315</v>
      </c>
      <c r="L14" s="3">
        <f t="shared" si="4"/>
        <v>4170861.339990044</v>
      </c>
      <c r="M14" s="3">
        <f t="shared" si="6"/>
        <v>137257.51223429351</v>
      </c>
      <c r="N14" s="3">
        <f t="shared" si="7"/>
        <v>20441</v>
      </c>
      <c r="O14" s="3"/>
      <c r="P14" s="3">
        <f t="shared" si="8"/>
        <v>81245.767408972752</v>
      </c>
      <c r="Q14" s="3">
        <f t="shared" si="9"/>
        <v>56011.744825320755</v>
      </c>
      <c r="R14" s="3">
        <f t="shared" si="10"/>
        <v>4435786.2875009598</v>
      </c>
    </row>
    <row r="15" spans="1:18" x14ac:dyDescent="0.25">
      <c r="F15" s="6">
        <f t="shared" si="0"/>
        <v>12</v>
      </c>
      <c r="G15" s="15">
        <f t="shared" si="1"/>
        <v>153039.29358662682</v>
      </c>
      <c r="H15" s="3">
        <f t="shared" si="11"/>
        <v>10000</v>
      </c>
      <c r="I15" s="3">
        <f t="shared" ref="I15:I46" si="12">300000</f>
        <v>300000</v>
      </c>
      <c r="J15" s="3">
        <f t="shared" si="2"/>
        <v>94265.927570007785</v>
      </c>
      <c r="K15" s="3">
        <f t="shared" si="3"/>
        <v>358773.36601661902</v>
      </c>
      <c r="L15" s="3">
        <f t="shared" si="4"/>
        <v>3812087.9739734251</v>
      </c>
      <c r="M15" s="3">
        <f t="shared" si="6"/>
        <v>137257.51223429351</v>
      </c>
      <c r="N15" s="3">
        <f t="shared" si="7"/>
        <v>20441</v>
      </c>
      <c r="O15" s="3">
        <v>1000000</v>
      </c>
      <c r="P15" s="3">
        <f t="shared" si="8"/>
        <v>80232.650354399419</v>
      </c>
      <c r="Q15" s="3">
        <f t="shared" si="9"/>
        <v>1057024.861879894</v>
      </c>
      <c r="R15" s="3">
        <f t="shared" si="10"/>
        <v>3378761.4256210658</v>
      </c>
    </row>
    <row r="16" spans="1:18" x14ac:dyDescent="0.25">
      <c r="A16" s="2"/>
      <c r="B16" s="5"/>
      <c r="C16" s="5"/>
      <c r="F16" s="6">
        <f t="shared" si="0"/>
        <v>13</v>
      </c>
      <c r="G16" s="15">
        <f t="shared" si="1"/>
        <v>153039.29358662682</v>
      </c>
      <c r="H16" s="3">
        <f t="shared" si="11"/>
        <v>10000</v>
      </c>
      <c r="I16" s="3"/>
      <c r="J16" s="3">
        <f t="shared" si="2"/>
        <v>86157.265742604228</v>
      </c>
      <c r="K16" s="3">
        <f t="shared" si="3"/>
        <v>66882.027844022596</v>
      </c>
      <c r="L16" s="3">
        <f t="shared" si="4"/>
        <v>3745205.9461294026</v>
      </c>
      <c r="M16" s="3">
        <f t="shared" si="6"/>
        <v>137257.51223429351</v>
      </c>
      <c r="N16" s="3">
        <f t="shared" si="7"/>
        <v>20441</v>
      </c>
      <c r="O16" s="3"/>
      <c r="P16" s="3">
        <f t="shared" si="8"/>
        <v>61113.625978025309</v>
      </c>
      <c r="Q16" s="3">
        <f t="shared" si="9"/>
        <v>76143.88625626819</v>
      </c>
      <c r="R16" s="3">
        <f t="shared" si="10"/>
        <v>3302617.5393647975</v>
      </c>
    </row>
    <row r="17" spans="1:18" x14ac:dyDescent="0.25">
      <c r="A17" s="2"/>
      <c r="B17" s="5"/>
      <c r="C17" s="5"/>
      <c r="F17" s="6">
        <f t="shared" si="0"/>
        <v>14</v>
      </c>
      <c r="G17" s="15">
        <f t="shared" si="1"/>
        <v>153039.29358662682</v>
      </c>
      <c r="H17" s="3">
        <f t="shared" si="11"/>
        <v>10000</v>
      </c>
      <c r="I17" s="3"/>
      <c r="J17" s="3">
        <f t="shared" si="2"/>
        <v>84645.660374180516</v>
      </c>
      <c r="K17" s="3">
        <f t="shared" si="3"/>
        <v>68393.633212446308</v>
      </c>
      <c r="L17" s="3">
        <f t="shared" si="4"/>
        <v>3676812.3129169564</v>
      </c>
      <c r="M17" s="3">
        <f t="shared" si="6"/>
        <v>137257.51223429351</v>
      </c>
      <c r="N17" s="3">
        <f t="shared" si="7"/>
        <v>20441</v>
      </c>
      <c r="O17" s="3"/>
      <c r="P17" s="3">
        <f t="shared" si="8"/>
        <v>59736.367154749998</v>
      </c>
      <c r="Q17" s="3">
        <f t="shared" si="9"/>
        <v>77521.145079543508</v>
      </c>
      <c r="R17" s="3">
        <f t="shared" si="10"/>
        <v>3225096.3942852542</v>
      </c>
    </row>
    <row r="18" spans="1:18" x14ac:dyDescent="0.25">
      <c r="A18" s="2"/>
      <c r="B18" s="5"/>
      <c r="C18" s="5"/>
      <c r="F18" s="6">
        <f t="shared" si="0"/>
        <v>15</v>
      </c>
      <c r="G18" s="15">
        <f t="shared" si="1"/>
        <v>153039.29358662682</v>
      </c>
      <c r="H18" s="3">
        <f t="shared" si="11"/>
        <v>10000</v>
      </c>
      <c r="I18" s="3"/>
      <c r="J18" s="3">
        <f t="shared" si="2"/>
        <v>83099.891107569143</v>
      </c>
      <c r="K18" s="3">
        <f t="shared" si="3"/>
        <v>69939.40247905768</v>
      </c>
      <c r="L18" s="3">
        <f t="shared" si="4"/>
        <v>3606872.9104378987</v>
      </c>
      <c r="M18" s="3">
        <f t="shared" si="6"/>
        <v>137257.51223429351</v>
      </c>
      <c r="N18" s="3">
        <f t="shared" si="7"/>
        <v>20441</v>
      </c>
      <c r="O18" s="3"/>
      <c r="P18" s="3">
        <f t="shared" si="8"/>
        <v>58334.197048907554</v>
      </c>
      <c r="Q18" s="3">
        <f t="shared" si="9"/>
        <v>78923.31518538596</v>
      </c>
      <c r="R18" s="3">
        <f t="shared" si="10"/>
        <v>3146173.0790998684</v>
      </c>
    </row>
    <row r="19" spans="1:18" x14ac:dyDescent="0.25">
      <c r="F19" s="6">
        <f t="shared" si="0"/>
        <v>16</v>
      </c>
      <c r="G19" s="15">
        <f t="shared" si="1"/>
        <v>153039.29358662682</v>
      </c>
      <c r="H19" s="3">
        <f t="shared" si="11"/>
        <v>10000</v>
      </c>
      <c r="I19" s="3"/>
      <c r="J19" s="3">
        <f t="shared" si="2"/>
        <v>81519.185802128282</v>
      </c>
      <c r="K19" s="3">
        <f t="shared" si="3"/>
        <v>71520.107784498541</v>
      </c>
      <c r="L19" s="3">
        <f t="shared" si="4"/>
        <v>3535352.8026534002</v>
      </c>
      <c r="M19" s="3">
        <f t="shared" si="6"/>
        <v>137257.51223429351</v>
      </c>
      <c r="N19" s="3">
        <f t="shared" si="7"/>
        <v>20441</v>
      </c>
      <c r="O19" s="3"/>
      <c r="P19" s="3">
        <f t="shared" si="8"/>
        <v>56906.665075619778</v>
      </c>
      <c r="Q19" s="3">
        <f t="shared" si="9"/>
        <v>80350.847158673729</v>
      </c>
      <c r="R19" s="3">
        <f t="shared" si="10"/>
        <v>3065822.2319411947</v>
      </c>
    </row>
    <row r="20" spans="1:18" x14ac:dyDescent="0.25">
      <c r="A20" s="7"/>
      <c r="B20" s="11"/>
      <c r="C20" s="11"/>
      <c r="F20" s="6">
        <f t="shared" si="0"/>
        <v>17</v>
      </c>
      <c r="G20" s="15">
        <f t="shared" si="1"/>
        <v>153039.29358662682</v>
      </c>
      <c r="H20" s="3">
        <f t="shared" si="11"/>
        <v>10000</v>
      </c>
      <c r="I20" s="3"/>
      <c r="J20" s="3">
        <f t="shared" si="2"/>
        <v>79902.754866011674</v>
      </c>
      <c r="K20" s="3">
        <f t="shared" si="3"/>
        <v>73136.53872061515</v>
      </c>
      <c r="L20" s="3">
        <f t="shared" si="4"/>
        <v>3462216.263932785</v>
      </c>
      <c r="M20" s="3">
        <f t="shared" si="6"/>
        <v>137257.51223429351</v>
      </c>
      <c r="N20" s="3">
        <f t="shared" si="7"/>
        <v>20441</v>
      </c>
      <c r="O20" s="3"/>
      <c r="P20" s="3">
        <f t="shared" si="8"/>
        <v>55453.312500017302</v>
      </c>
      <c r="Q20" s="3">
        <f t="shared" si="9"/>
        <v>81804.199734276204</v>
      </c>
      <c r="R20" s="3">
        <f t="shared" si="10"/>
        <v>2984018.0322069186</v>
      </c>
    </row>
    <row r="21" spans="1:18" x14ac:dyDescent="0.25">
      <c r="A21" s="2"/>
      <c r="B21" s="2"/>
      <c r="C21" s="2"/>
      <c r="F21" s="6">
        <f t="shared" si="0"/>
        <v>18</v>
      </c>
      <c r="G21" s="15">
        <f t="shared" si="1"/>
        <v>153039.29358662682</v>
      </c>
      <c r="H21" s="3">
        <f t="shared" si="11"/>
        <v>10000</v>
      </c>
      <c r="I21" s="3">
        <f t="shared" ref="I21:I63" si="13">300000</f>
        <v>300000</v>
      </c>
      <c r="J21" s="3">
        <f t="shared" si="2"/>
        <v>78249.790861752772</v>
      </c>
      <c r="K21" s="3">
        <f t="shared" si="3"/>
        <v>374789.50272487407</v>
      </c>
      <c r="L21" s="3">
        <f t="shared" si="4"/>
        <v>3087426.7612079112</v>
      </c>
      <c r="M21" s="3">
        <f t="shared" si="6"/>
        <v>137257.51223429351</v>
      </c>
      <c r="N21" s="3">
        <f t="shared" si="7"/>
        <v>20441</v>
      </c>
      <c r="O21" s="3"/>
      <c r="P21" s="3">
        <f t="shared" si="8"/>
        <v>53973.672289825998</v>
      </c>
      <c r="Q21" s="3">
        <f t="shared" si="9"/>
        <v>83283.839944467501</v>
      </c>
      <c r="R21" s="3">
        <f t="shared" si="10"/>
        <v>2900734.1922624512</v>
      </c>
    </row>
    <row r="22" spans="1:18" x14ac:dyDescent="0.25">
      <c r="F22" s="6">
        <f t="shared" si="0"/>
        <v>19</v>
      </c>
      <c r="G22" s="15">
        <f t="shared" si="1"/>
        <v>153039.29358662682</v>
      </c>
      <c r="H22" s="3">
        <f t="shared" si="11"/>
        <v>10000</v>
      </c>
      <c r="I22" s="3"/>
      <c r="J22" s="3">
        <f t="shared" si="2"/>
        <v>69779.147213372329</v>
      </c>
      <c r="K22" s="3">
        <f t="shared" si="3"/>
        <v>83260.146373254494</v>
      </c>
      <c r="L22" s="3">
        <f t="shared" si="4"/>
        <v>3004166.6148346565</v>
      </c>
      <c r="M22" s="3">
        <f t="shared" si="6"/>
        <v>137257.51223429351</v>
      </c>
      <c r="N22" s="3">
        <f t="shared" si="7"/>
        <v>20441</v>
      </c>
      <c r="O22" s="3"/>
      <c r="P22" s="3">
        <f t="shared" si="8"/>
        <v>52467.268965286938</v>
      </c>
      <c r="Q22" s="3">
        <f t="shared" si="9"/>
        <v>84790.243269006576</v>
      </c>
      <c r="R22" s="3">
        <f t="shared" si="10"/>
        <v>2815943.9489934444</v>
      </c>
    </row>
    <row r="23" spans="1:18" x14ac:dyDescent="0.25">
      <c r="F23" s="6">
        <f t="shared" si="0"/>
        <v>20</v>
      </c>
      <c r="G23" s="15">
        <f t="shared" si="1"/>
        <v>153039.29358662682</v>
      </c>
      <c r="H23" s="3">
        <f t="shared" si="11"/>
        <v>10000</v>
      </c>
      <c r="I23" s="3"/>
      <c r="J23" s="3">
        <f t="shared" si="2"/>
        <v>67897.378847630345</v>
      </c>
      <c r="K23" s="3">
        <f t="shared" si="3"/>
        <v>85141.914738996478</v>
      </c>
      <c r="L23" s="3">
        <f t="shared" si="4"/>
        <v>2919024.7000956601</v>
      </c>
      <c r="M23" s="3">
        <f t="shared" si="6"/>
        <v>137257.51223429351</v>
      </c>
      <c r="N23" s="3">
        <f t="shared" si="7"/>
        <v>20441</v>
      </c>
      <c r="O23" s="3"/>
      <c r="P23" s="3">
        <f t="shared" si="8"/>
        <v>50933.618446361834</v>
      </c>
      <c r="Q23" s="3">
        <f t="shared" si="9"/>
        <v>86323.89378793168</v>
      </c>
      <c r="R23" s="3">
        <f t="shared" si="10"/>
        <v>2729620.0552055128</v>
      </c>
    </row>
    <row r="24" spans="1:18" x14ac:dyDescent="0.25">
      <c r="F24" s="6">
        <f t="shared" si="0"/>
        <v>21</v>
      </c>
      <c r="G24" s="15">
        <f t="shared" si="1"/>
        <v>153039.29358662682</v>
      </c>
      <c r="H24" s="3">
        <f t="shared" si="11"/>
        <v>10000</v>
      </c>
      <c r="I24" s="3"/>
      <c r="J24" s="3">
        <f t="shared" si="2"/>
        <v>65973.080504023179</v>
      </c>
      <c r="K24" s="3">
        <f t="shared" si="3"/>
        <v>87066.213082603645</v>
      </c>
      <c r="L24" s="3">
        <f t="shared" si="4"/>
        <v>2831958.4870130564</v>
      </c>
      <c r="M24" s="3">
        <f t="shared" si="6"/>
        <v>137257.51223429351</v>
      </c>
      <c r="N24" s="3">
        <f t="shared" si="7"/>
        <v>20441</v>
      </c>
      <c r="O24" s="3"/>
      <c r="P24" s="3">
        <f t="shared" si="8"/>
        <v>49372.227897174802</v>
      </c>
      <c r="Q24" s="3">
        <f t="shared" si="9"/>
        <v>87885.284337118705</v>
      </c>
      <c r="R24" s="3">
        <f t="shared" si="10"/>
        <v>2641734.7708683941</v>
      </c>
    </row>
    <row r="25" spans="1:18" x14ac:dyDescent="0.25">
      <c r="F25" s="6">
        <f t="shared" si="0"/>
        <v>22</v>
      </c>
      <c r="G25" s="15">
        <f t="shared" si="1"/>
        <v>153039.29358662682</v>
      </c>
      <c r="H25" s="3">
        <f t="shared" si="11"/>
        <v>10000</v>
      </c>
      <c r="I25" s="3"/>
      <c r="J25" s="3">
        <f t="shared" si="2"/>
        <v>64005.29095955965</v>
      </c>
      <c r="K25" s="3">
        <f t="shared" si="3"/>
        <v>89034.002627067181</v>
      </c>
      <c r="L25" s="3">
        <f t="shared" si="4"/>
        <v>2742924.4843859891</v>
      </c>
      <c r="M25" s="3">
        <f t="shared" si="6"/>
        <v>137257.51223429351</v>
      </c>
      <c r="N25" s="3">
        <f t="shared" si="7"/>
        <v>20441</v>
      </c>
      <c r="O25" s="3"/>
      <c r="P25" s="3">
        <f t="shared" si="8"/>
        <v>47782.595567640376</v>
      </c>
      <c r="Q25" s="3">
        <f t="shared" si="9"/>
        <v>89474.916666653124</v>
      </c>
      <c r="R25" s="3">
        <f t="shared" si="10"/>
        <v>2552259.8542017411</v>
      </c>
    </row>
    <row r="26" spans="1:18" x14ac:dyDescent="0.25">
      <c r="F26" s="6">
        <f t="shared" si="0"/>
        <v>23</v>
      </c>
      <c r="G26" s="15">
        <f t="shared" si="1"/>
        <v>153039.29358662682</v>
      </c>
      <c r="H26" s="3">
        <f t="shared" si="11"/>
        <v>10000</v>
      </c>
      <c r="I26" s="3"/>
      <c r="J26" s="3">
        <f t="shared" si="2"/>
        <v>61993.027266580815</v>
      </c>
      <c r="K26" s="3">
        <f t="shared" si="3"/>
        <v>91046.266320046008</v>
      </c>
      <c r="L26" s="3">
        <f t="shared" si="4"/>
        <v>2651878.2180659431</v>
      </c>
      <c r="M26" s="3">
        <f t="shared" si="6"/>
        <v>137257.51223429351</v>
      </c>
      <c r="N26" s="3">
        <f t="shared" si="7"/>
        <v>20441</v>
      </c>
      <c r="O26" s="3"/>
      <c r="P26" s="3">
        <f t="shared" si="8"/>
        <v>46164.210632227041</v>
      </c>
      <c r="Q26" s="3">
        <f t="shared" si="9"/>
        <v>91093.301602066465</v>
      </c>
      <c r="R26" s="3">
        <f t="shared" si="10"/>
        <v>2461166.5525996746</v>
      </c>
    </row>
    <row r="27" spans="1:18" x14ac:dyDescent="0.25">
      <c r="F27" s="6">
        <f t="shared" si="0"/>
        <v>24</v>
      </c>
      <c r="G27" s="15">
        <f t="shared" si="1"/>
        <v>153039.29358662682</v>
      </c>
      <c r="H27" s="3">
        <f t="shared" si="11"/>
        <v>10000</v>
      </c>
      <c r="I27" s="3">
        <f t="shared" ref="I27:I63" si="14">300000</f>
        <v>300000</v>
      </c>
      <c r="J27" s="3">
        <f t="shared" si="2"/>
        <v>59935.284261759276</v>
      </c>
      <c r="K27" s="3">
        <f t="shared" si="3"/>
        <v>393104.00932486751</v>
      </c>
      <c r="L27" s="3">
        <f t="shared" si="4"/>
        <v>2258774.2087410754</v>
      </c>
      <c r="M27" s="3">
        <f t="shared" si="6"/>
        <v>137257.51223429351</v>
      </c>
      <c r="N27" s="3">
        <f t="shared" si="7"/>
        <v>20441</v>
      </c>
      <c r="O27" s="3">
        <v>1000000</v>
      </c>
      <c r="P27" s="3">
        <f t="shared" si="8"/>
        <v>44516.553025804344</v>
      </c>
      <c r="Q27" s="3">
        <f t="shared" si="9"/>
        <v>1092740.9592084889</v>
      </c>
      <c r="R27" s="3">
        <f t="shared" si="10"/>
        <v>1368425.5933911856</v>
      </c>
    </row>
    <row r="28" spans="1:18" x14ac:dyDescent="0.25">
      <c r="F28" s="6">
        <f t="shared" si="0"/>
        <v>25</v>
      </c>
      <c r="G28" s="15">
        <f t="shared" si="1"/>
        <v>153039.29358662682</v>
      </c>
      <c r="H28" s="3">
        <f t="shared" si="11"/>
        <v>10000</v>
      </c>
      <c r="I28" s="3"/>
      <c r="J28" s="3">
        <f t="shared" si="2"/>
        <v>51050.713174438955</v>
      </c>
      <c r="K28" s="3">
        <f t="shared" si="3"/>
        <v>101988.58041218788</v>
      </c>
      <c r="L28" s="3">
        <f t="shared" si="4"/>
        <v>2156785.6283288873</v>
      </c>
      <c r="M28" s="3">
        <f t="shared" si="6"/>
        <v>137257.51223429351</v>
      </c>
      <c r="N28" s="3">
        <f t="shared" si="7"/>
        <v>20441</v>
      </c>
      <c r="O28" s="3"/>
      <c r="P28" s="3">
        <f t="shared" si="8"/>
        <v>24751.510793010177</v>
      </c>
      <c r="Q28" s="3">
        <f t="shared" si="9"/>
        <v>112506.00144128333</v>
      </c>
      <c r="R28" s="3">
        <f t="shared" si="10"/>
        <v>1255919.5919499022</v>
      </c>
    </row>
    <row r="29" spans="1:18" x14ac:dyDescent="0.25">
      <c r="F29" s="6">
        <f t="shared" si="0"/>
        <v>26</v>
      </c>
      <c r="G29" s="15">
        <f t="shared" si="1"/>
        <v>153039.29358662682</v>
      </c>
      <c r="H29" s="3">
        <f t="shared" si="11"/>
        <v>10000</v>
      </c>
      <c r="I29" s="3"/>
      <c r="J29" s="3">
        <f t="shared" si="2"/>
        <v>48745.662166887072</v>
      </c>
      <c r="K29" s="3">
        <f t="shared" si="3"/>
        <v>104293.63141973974</v>
      </c>
      <c r="L29" s="3">
        <f t="shared" si="4"/>
        <v>2052491.9969091476</v>
      </c>
      <c r="M29" s="3">
        <f t="shared" si="6"/>
        <v>137257.51223429351</v>
      </c>
      <c r="N29" s="3">
        <f t="shared" si="7"/>
        <v>20441</v>
      </c>
      <c r="O29" s="3"/>
      <c r="P29" s="3">
        <f t="shared" si="8"/>
        <v>22716.549212050984</v>
      </c>
      <c r="Q29" s="3">
        <f t="shared" si="9"/>
        <v>114540.96302224252</v>
      </c>
      <c r="R29" s="3">
        <f t="shared" si="10"/>
        <v>1141378.6289276597</v>
      </c>
    </row>
    <row r="30" spans="1:18" x14ac:dyDescent="0.25">
      <c r="F30" s="6">
        <f t="shared" si="0"/>
        <v>27</v>
      </c>
      <c r="G30" s="15">
        <f t="shared" si="1"/>
        <v>153039.29358662682</v>
      </c>
      <c r="H30" s="3">
        <f t="shared" si="11"/>
        <v>10000</v>
      </c>
      <c r="I30" s="3"/>
      <c r="J30" s="3">
        <f t="shared" si="2"/>
        <v>46388.514541008495</v>
      </c>
      <c r="K30" s="3">
        <f t="shared" si="3"/>
        <v>106650.77904561833</v>
      </c>
      <c r="L30" s="3">
        <f t="shared" si="4"/>
        <v>1945841.2178635292</v>
      </c>
      <c r="M30" s="3">
        <f t="shared" si="6"/>
        <v>137257.51223429351</v>
      </c>
      <c r="N30" s="3">
        <f t="shared" si="7"/>
        <v>20441</v>
      </c>
      <c r="O30" s="3"/>
      <c r="P30" s="3">
        <f t="shared" si="8"/>
        <v>20644.780095645423</v>
      </c>
      <c r="Q30" s="3">
        <f t="shared" si="9"/>
        <v>116612.73213864808</v>
      </c>
      <c r="R30" s="3">
        <f t="shared" si="10"/>
        <v>1024765.8967890117</v>
      </c>
    </row>
    <row r="31" spans="1:18" x14ac:dyDescent="0.25">
      <c r="F31" s="6">
        <f t="shared" si="0"/>
        <v>28</v>
      </c>
      <c r="G31" s="15">
        <f t="shared" si="1"/>
        <v>153039.29358662682</v>
      </c>
      <c r="H31" s="3">
        <f t="shared" si="11"/>
        <v>10000</v>
      </c>
      <c r="I31" s="3"/>
      <c r="J31" s="3">
        <f t="shared" si="2"/>
        <v>43978.092857504831</v>
      </c>
      <c r="K31" s="3">
        <f t="shared" si="3"/>
        <v>109061.20072912199</v>
      </c>
      <c r="L31" s="3">
        <f t="shared" si="4"/>
        <v>1836780.0171344073</v>
      </c>
      <c r="M31" s="3">
        <f t="shared" si="6"/>
        <v>137257.51223429351</v>
      </c>
      <c r="N31" s="3">
        <f t="shared" si="7"/>
        <v>20441</v>
      </c>
      <c r="O31" s="3"/>
      <c r="P31" s="3">
        <f t="shared" si="8"/>
        <v>18535.537684460083</v>
      </c>
      <c r="Q31" s="3">
        <f t="shared" si="9"/>
        <v>118721.97454983342</v>
      </c>
      <c r="R31" s="3">
        <f t="shared" si="10"/>
        <v>906043.92223917821</v>
      </c>
    </row>
    <row r="32" spans="1:18" x14ac:dyDescent="0.25">
      <c r="F32" s="6">
        <f t="shared" si="0"/>
        <v>29</v>
      </c>
      <c r="G32" s="15">
        <f t="shared" si="1"/>
        <v>153039.29358662682</v>
      </c>
      <c r="H32" s="3">
        <f t="shared" si="11"/>
        <v>10000</v>
      </c>
      <c r="I32" s="3"/>
      <c r="J32" s="3">
        <f t="shared" si="2"/>
        <v>41513.193065690117</v>
      </c>
      <c r="K32" s="3">
        <f t="shared" si="3"/>
        <v>111526.10052093671</v>
      </c>
      <c r="L32" s="3">
        <f t="shared" si="4"/>
        <v>1725253.9166134705</v>
      </c>
      <c r="M32" s="3">
        <f t="shared" si="6"/>
        <v>137257.51223429351</v>
      </c>
      <c r="N32" s="3">
        <f t="shared" si="7"/>
        <v>20441</v>
      </c>
      <c r="O32" s="3"/>
      <c r="P32" s="3">
        <f t="shared" si="8"/>
        <v>16388.144177184709</v>
      </c>
      <c r="Q32" s="3">
        <f t="shared" si="9"/>
        <v>120869.3680571088</v>
      </c>
      <c r="R32" s="3">
        <f t="shared" si="10"/>
        <v>785174.55418206938</v>
      </c>
    </row>
    <row r="33" spans="6:18" x14ac:dyDescent="0.25">
      <c r="F33" s="6">
        <f t="shared" si="0"/>
        <v>30</v>
      </c>
      <c r="G33" s="15">
        <f t="shared" si="1"/>
        <v>153039.29358662682</v>
      </c>
      <c r="H33" s="3">
        <f t="shared" si="11"/>
        <v>10000</v>
      </c>
      <c r="I33" s="3">
        <f t="shared" ref="I33:I63" si="15">300000</f>
        <v>300000</v>
      </c>
      <c r="J33" s="3">
        <f t="shared" si="2"/>
        <v>38992.583902045008</v>
      </c>
      <c r="K33" s="3">
        <f t="shared" si="3"/>
        <v>414046.70968458185</v>
      </c>
      <c r="L33" s="3">
        <f t="shared" si="4"/>
        <v>1311207.2069288888</v>
      </c>
      <c r="M33" s="3">
        <f t="shared" si="6"/>
        <v>137257.51223429351</v>
      </c>
      <c r="N33" s="3">
        <f t="shared" si="7"/>
        <v>20441</v>
      </c>
      <c r="O33" s="3"/>
      <c r="P33" s="3">
        <f t="shared" si="8"/>
        <v>14201.909512721939</v>
      </c>
      <c r="Q33" s="3">
        <f t="shared" si="9"/>
        <v>123055.60272157157</v>
      </c>
      <c r="R33" s="3">
        <f t="shared" si="10"/>
        <v>662118.9514604978</v>
      </c>
    </row>
    <row r="34" spans="6:18" x14ac:dyDescent="0.25">
      <c r="F34" s="6">
        <f t="shared" si="0"/>
        <v>31</v>
      </c>
      <c r="G34" s="15">
        <f t="shared" si="1"/>
        <v>153039.29358662682</v>
      </c>
      <c r="H34" s="3">
        <f t="shared" si="11"/>
        <v>10000</v>
      </c>
      <c r="I34" s="3"/>
      <c r="J34" s="3">
        <f t="shared" si="2"/>
        <v>29634.685385615307</v>
      </c>
      <c r="K34" s="3">
        <f t="shared" si="3"/>
        <v>123404.60820101152</v>
      </c>
      <c r="L34" s="3">
        <f t="shared" si="4"/>
        <v>1187802.5987278773</v>
      </c>
      <c r="M34" s="3">
        <f t="shared" si="6"/>
        <v>137257.51223429351</v>
      </c>
      <c r="N34" s="3">
        <f t="shared" si="7"/>
        <v>20441</v>
      </c>
      <c r="O34" s="3"/>
      <c r="P34" s="3">
        <f t="shared" si="8"/>
        <v>11976.131148437385</v>
      </c>
      <c r="Q34" s="3">
        <f t="shared" si="9"/>
        <v>125281.38108585612</v>
      </c>
      <c r="R34" s="3">
        <f t="shared" si="10"/>
        <v>536837.57037464168</v>
      </c>
    </row>
    <row r="35" spans="6:18" x14ac:dyDescent="0.25">
      <c r="F35" s="6">
        <f t="shared" si="0"/>
        <v>32</v>
      </c>
      <c r="G35" s="15">
        <f t="shared" si="1"/>
        <v>153039.29358662682</v>
      </c>
      <c r="H35" s="3">
        <f t="shared" si="11"/>
        <v>10000</v>
      </c>
      <c r="I35" s="3"/>
      <c r="J35" s="3">
        <f t="shared" si="2"/>
        <v>26845.609242770071</v>
      </c>
      <c r="K35" s="3">
        <f t="shared" si="3"/>
        <v>126193.68434385676</v>
      </c>
      <c r="L35" s="3">
        <f t="shared" si="4"/>
        <v>1061608.9143840205</v>
      </c>
      <c r="M35" s="3">
        <f t="shared" si="6"/>
        <v>137257.51223429351</v>
      </c>
      <c r="N35" s="3">
        <f t="shared" si="7"/>
        <v>20441</v>
      </c>
      <c r="O35" s="3"/>
      <c r="P35" s="3">
        <f t="shared" si="8"/>
        <v>9710.0938343988237</v>
      </c>
      <c r="Q35" s="3">
        <f t="shared" si="9"/>
        <v>127547.41839989468</v>
      </c>
      <c r="R35" s="3">
        <f t="shared" si="10"/>
        <v>409290.15197474702</v>
      </c>
    </row>
    <row r="36" spans="6:18" x14ac:dyDescent="0.25">
      <c r="F36" s="6">
        <f t="shared" si="0"/>
        <v>33</v>
      </c>
      <c r="G36" s="15">
        <f t="shared" si="1"/>
        <v>153039.29358662682</v>
      </c>
      <c r="H36" s="3">
        <f t="shared" si="11"/>
        <v>10000</v>
      </c>
      <c r="I36" s="3"/>
      <c r="J36" s="3">
        <f t="shared" si="2"/>
        <v>23993.496995811794</v>
      </c>
      <c r="K36" s="3">
        <f t="shared" si="3"/>
        <v>129045.79659081504</v>
      </c>
      <c r="L36" s="3">
        <f t="shared" si="4"/>
        <v>932563.11779320543</v>
      </c>
      <c r="M36" s="3">
        <f t="shared" si="6"/>
        <v>137257.51223429351</v>
      </c>
      <c r="N36" s="3">
        <f t="shared" si="7"/>
        <v>20441</v>
      </c>
      <c r="O36" s="3"/>
      <c r="P36" s="3">
        <f t="shared" si="8"/>
        <v>7403.0693835318752</v>
      </c>
      <c r="Q36" s="3">
        <f t="shared" si="9"/>
        <v>129854.44285076162</v>
      </c>
      <c r="R36" s="3">
        <f t="shared" si="10"/>
        <v>279435.70912398538</v>
      </c>
    </row>
    <row r="37" spans="6:18" x14ac:dyDescent="0.25">
      <c r="F37" s="6">
        <f t="shared" si="0"/>
        <v>34</v>
      </c>
      <c r="G37" s="15">
        <f t="shared" si="1"/>
        <v>153039.29358662682</v>
      </c>
      <c r="H37" s="3">
        <f t="shared" si="11"/>
        <v>10000</v>
      </c>
      <c r="I37" s="3"/>
      <c r="J37" s="3">
        <f t="shared" si="2"/>
        <v>21076.923961362085</v>
      </c>
      <c r="K37" s="3">
        <f t="shared" si="3"/>
        <v>131962.36962526475</v>
      </c>
      <c r="L37" s="3">
        <f t="shared" si="4"/>
        <v>800600.74816794065</v>
      </c>
      <c r="M37" s="3">
        <f t="shared" si="6"/>
        <v>137257.51223429351</v>
      </c>
      <c r="N37" s="3">
        <f t="shared" si="7"/>
        <v>20441</v>
      </c>
      <c r="O37" s="3"/>
      <c r="P37" s="3">
        <f t="shared" si="8"/>
        <v>5054.316437618395</v>
      </c>
      <c r="Q37" s="3">
        <f t="shared" si="9"/>
        <v>132203.19579667511</v>
      </c>
      <c r="R37" s="3">
        <f t="shared" si="10"/>
        <v>147232.51332731027</v>
      </c>
    </row>
    <row r="38" spans="6:18" x14ac:dyDescent="0.25">
      <c r="F38" s="6">
        <f t="shared" si="0"/>
        <v>35</v>
      </c>
      <c r="G38" s="15">
        <f t="shared" si="1"/>
        <v>153039.29358662682</v>
      </c>
      <c r="H38" s="3">
        <f t="shared" si="11"/>
        <v>10000</v>
      </c>
      <c r="I38" s="3"/>
      <c r="J38" s="3">
        <f t="shared" si="2"/>
        <v>18094.433256674336</v>
      </c>
      <c r="K38" s="3">
        <f t="shared" si="3"/>
        <v>134944.8603299525</v>
      </c>
      <c r="L38" s="3">
        <f t="shared" si="4"/>
        <v>665655.88783798809</v>
      </c>
      <c r="M38" s="3">
        <f t="shared" si="6"/>
        <v>137257.51223429351</v>
      </c>
      <c r="N38" s="3">
        <f t="shared" si="7"/>
        <v>20441</v>
      </c>
      <c r="O38" s="3"/>
      <c r="P38" s="3">
        <f t="shared" si="8"/>
        <v>2663.080229062316</v>
      </c>
      <c r="Q38" s="3">
        <f t="shared" si="9"/>
        <v>134594.43200523118</v>
      </c>
      <c r="R38" s="3">
        <f t="shared" si="10"/>
        <v>12638.081322079088</v>
      </c>
    </row>
    <row r="39" spans="6:18" x14ac:dyDescent="0.25">
      <c r="F39" s="6">
        <f t="shared" si="0"/>
        <v>36</v>
      </c>
      <c r="G39" s="15">
        <f t="shared" si="1"/>
        <v>153039.29358662682</v>
      </c>
      <c r="H39" s="3">
        <f t="shared" si="11"/>
        <v>10000</v>
      </c>
      <c r="I39" s="3">
        <f t="shared" ref="I39:I63" si="16">300000</f>
        <v>300000</v>
      </c>
      <c r="J39" s="3">
        <f t="shared" si="2"/>
        <v>15044.535071893517</v>
      </c>
      <c r="K39" s="3">
        <f t="shared" si="3"/>
        <v>437994.75851473329</v>
      </c>
      <c r="L39" s="3">
        <f t="shared" si="4"/>
        <v>227661.12932325481</v>
      </c>
      <c r="M39" s="3">
        <f>R38+P39</f>
        <v>12866.673660425509</v>
      </c>
      <c r="N39" s="3">
        <f t="shared" si="7"/>
        <v>20441</v>
      </c>
      <c r="O39" s="3"/>
      <c r="P39" s="3">
        <f t="shared" si="8"/>
        <v>228.59233834642174</v>
      </c>
      <c r="Q39" s="3">
        <f t="shared" si="9"/>
        <v>12638.081322079088</v>
      </c>
      <c r="R39" s="3">
        <f t="shared" si="10"/>
        <v>0</v>
      </c>
    </row>
    <row r="40" spans="6:18" x14ac:dyDescent="0.25">
      <c r="F40" s="6">
        <f t="shared" si="0"/>
        <v>37</v>
      </c>
      <c r="G40" s="15">
        <f t="shared" si="1"/>
        <v>153039.29358662682</v>
      </c>
      <c r="H40" s="3">
        <f t="shared" si="11"/>
        <v>10000</v>
      </c>
      <c r="I40" s="3"/>
      <c r="J40" s="3">
        <f t="shared" si="2"/>
        <v>5145.3850363060355</v>
      </c>
      <c r="K40" s="3">
        <f t="shared" si="3"/>
        <v>147893.90855032078</v>
      </c>
      <c r="L40" s="3">
        <f t="shared" si="4"/>
        <v>79767.22077293403</v>
      </c>
      <c r="M40" s="3"/>
      <c r="N40" s="3"/>
      <c r="O40" s="3"/>
      <c r="P40" s="3"/>
      <c r="Q40" s="3"/>
      <c r="R40" s="3"/>
    </row>
    <row r="41" spans="6:18" x14ac:dyDescent="0.25">
      <c r="F41" s="6">
        <f t="shared" si="0"/>
        <v>38</v>
      </c>
      <c r="G41" s="15">
        <f>L40+J41</f>
        <v>81570.045283964209</v>
      </c>
      <c r="H41" s="3">
        <f t="shared" si="11"/>
        <v>10000</v>
      </c>
      <c r="I41" s="3"/>
      <c r="J41" s="3">
        <f t="shared" si="2"/>
        <v>1802.8245110301768</v>
      </c>
      <c r="K41" s="3">
        <f t="shared" si="3"/>
        <v>79767.22077293403</v>
      </c>
      <c r="L41" s="3">
        <f t="shared" si="4"/>
        <v>0</v>
      </c>
      <c r="M41" s="3"/>
      <c r="N41" s="3"/>
      <c r="O41" s="3"/>
      <c r="P41" s="3"/>
      <c r="Q41" s="3"/>
      <c r="R41" s="3"/>
    </row>
    <row r="42" spans="6:18" x14ac:dyDescent="0.25">
      <c r="F42" s="6">
        <f t="shared" si="0"/>
        <v>39</v>
      </c>
      <c r="G42" s="1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6:18" x14ac:dyDescent="0.25">
      <c r="F43" s="6"/>
      <c r="G43" s="1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6:18" x14ac:dyDescent="0.25">
      <c r="F44" s="16"/>
      <c r="G44" s="17">
        <f>SUM(G4:G43)</f>
        <v>5744023.9079891527</v>
      </c>
      <c r="H44" s="17">
        <f>SUM(H4:H43)</f>
        <v>380000</v>
      </c>
      <c r="I44" s="17">
        <f>SUM(I4:I43)</f>
        <v>1800000</v>
      </c>
      <c r="J44" s="17">
        <f>SUM(J4:J43)</f>
        <v>2544023.9079891569</v>
      </c>
      <c r="K44" s="18"/>
      <c r="L44" s="17"/>
      <c r="M44" s="17">
        <f>SUM(M4:M43)</f>
        <v>4816879.6018606974</v>
      </c>
      <c r="N44" s="17">
        <f>SUM(N4:N43)</f>
        <v>735876</v>
      </c>
      <c r="O44" s="17">
        <f>SUM(O4:O43)</f>
        <v>2000000</v>
      </c>
      <c r="P44" s="17">
        <f>SUM(P4:P43)</f>
        <v>1816879.6018606964</v>
      </c>
      <c r="Q44" s="3"/>
      <c r="R44" s="3"/>
    </row>
    <row r="45" spans="6:18" x14ac:dyDescent="0.25">
      <c r="F45" s="6"/>
      <c r="G45" s="15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6:18" x14ac:dyDescent="0.25">
      <c r="F46" s="6" t="s">
        <v>20</v>
      </c>
      <c r="G46" s="15">
        <f>NPV($B$8,G4:G41)</f>
        <v>3844506.0163304014</v>
      </c>
      <c r="H46" s="15">
        <f>NPV($B$8,H4:H41)</f>
        <v>253207.85133692986</v>
      </c>
      <c r="I46" s="15">
        <f>NPV($B$8,I4:I41)</f>
        <v>1665777.3867020591</v>
      </c>
      <c r="J46" s="15"/>
      <c r="K46" s="3"/>
      <c r="L46" s="3"/>
      <c r="M46" s="15">
        <f>NPV($C$8,M4:M39)</f>
        <v>3543184.1831425624</v>
      </c>
      <c r="N46" s="15">
        <f>NPV($C$8,N4:N39)</f>
        <v>537382.8095368935</v>
      </c>
      <c r="O46" s="15">
        <f>NPV($C$8,O4:O39)</f>
        <v>1947016.9363116859</v>
      </c>
      <c r="P46" s="3"/>
      <c r="Q46" s="3"/>
      <c r="R46" s="3"/>
    </row>
    <row r="47" spans="6:18" x14ac:dyDescent="0.25">
      <c r="F47" s="6"/>
      <c r="G47" s="15">
        <f>SUM(G46:I46)</f>
        <v>5763491.2543693902</v>
      </c>
      <c r="H47" s="3"/>
      <c r="I47" s="3"/>
      <c r="J47" s="3"/>
      <c r="K47" s="3"/>
      <c r="L47" s="3"/>
      <c r="M47" s="3">
        <f>SUM(M46:O46)</f>
        <v>6027583.9289911417</v>
      </c>
      <c r="N47" s="3"/>
      <c r="O47" s="3"/>
      <c r="P47" s="3"/>
      <c r="Q47" s="3"/>
      <c r="R47" s="3"/>
    </row>
    <row r="48" spans="6:18" x14ac:dyDescent="0.25">
      <c r="F48" s="6"/>
      <c r="G48" s="15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6:18" x14ac:dyDescent="0.25">
      <c r="F49" s="6"/>
      <c r="G49" s="1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6:18" x14ac:dyDescent="0.25">
      <c r="F50" s="6"/>
      <c r="G50" s="1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6:18" x14ac:dyDescent="0.25">
      <c r="F51" s="6"/>
      <c r="G51" s="1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6:18" x14ac:dyDescent="0.25">
      <c r="F52" s="6"/>
      <c r="G52" s="15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6:18" x14ac:dyDescent="0.25">
      <c r="F53" s="6"/>
      <c r="G53" s="15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6:18" x14ac:dyDescent="0.25">
      <c r="F54" s="6"/>
      <c r="G54" s="1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6:18" x14ac:dyDescent="0.25">
      <c r="F55" s="6"/>
      <c r="G55" s="15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6:18" x14ac:dyDescent="0.25">
      <c r="F56" s="6"/>
      <c r="G56" s="1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6:18" x14ac:dyDescent="0.25">
      <c r="F57" s="6"/>
      <c r="G57" s="1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6:18" x14ac:dyDescent="0.25">
      <c r="F58" s="6"/>
      <c r="G58" s="1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6:18" x14ac:dyDescent="0.25">
      <c r="F59" s="6"/>
      <c r="G59" s="15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6:18" x14ac:dyDescent="0.25">
      <c r="F60" s="6"/>
      <c r="G60" s="15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6:18" x14ac:dyDescent="0.25">
      <c r="F61" s="6"/>
      <c r="G61" s="15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6:18" x14ac:dyDescent="0.25">
      <c r="F62" s="6"/>
      <c r="G62" s="15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6:18" x14ac:dyDescent="0.25">
      <c r="F63" s="6"/>
      <c r="G63" s="15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</sheetData>
  <mergeCells count="4">
    <mergeCell ref="A1:C1"/>
    <mergeCell ref="G1:L1"/>
    <mergeCell ref="M1:R1"/>
    <mergeCell ref="F1:F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2012-08-03T18:08:37Z</dcterms:created>
  <dcterms:modified xsi:type="dcterms:W3CDTF">2012-10-23T12:47:46Z</dcterms:modified>
</cp:coreProperties>
</file>